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ax Services\Tax Services Restricted\LGPR\taxaccounting\Calc\Pay 2023\Web Stuff\"/>
    </mc:Choice>
  </mc:AlternateContent>
  <xr:revisionPtr revIDLastSave="0" documentId="13_ncr:1_{6DBFA238-9CEE-4C91-ADCA-401EBDA083D0}" xr6:coauthVersionLast="47" xr6:coauthVersionMax="47" xr10:uidLastSave="{00000000-0000-0000-0000-000000000000}"/>
  <bookViews>
    <workbookView xWindow="-14790" yWindow="-14430" windowWidth="27330" windowHeight="13305" xr2:uid="{00000000-000D-0000-FFFF-FFFF00000000}"/>
  </bookViews>
  <sheets>
    <sheet name="HST-NONHST" sheetId="2" r:id="rId1"/>
  </sheets>
  <definedNames>
    <definedName name="_1ST_PAUL">'HST-NONHST'!$A$1:$I$44</definedName>
    <definedName name="_xlnm.Print_Area" localSheetId="0">'HST-NONHST'!$A$1:$Q$63</definedName>
    <definedName name="_xlnm.Print_Area">'HST-NONHST'!$A$1:$I$44</definedName>
    <definedName name="SUBURB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" i="2" l="1"/>
  <c r="D31" i="2" l="1"/>
  <c r="G12" i="2" l="1"/>
  <c r="G36" i="2"/>
  <c r="I36" i="2" s="1"/>
  <c r="I42" i="2" s="1"/>
  <c r="G11" i="2"/>
  <c r="G13" i="2" l="1"/>
  <c r="F14" i="2" s="1"/>
  <c r="I14" i="2" s="1"/>
  <c r="I19" i="2" s="1"/>
  <c r="I24" i="2" s="1"/>
  <c r="I23" i="2" l="1"/>
  <c r="I26" i="2" s="1"/>
  <c r="G31" i="2" s="1"/>
  <c r="I31" i="2" s="1"/>
  <c r="I41" i="2" s="1"/>
  <c r="I44" i="2" s="1"/>
  <c r="I46" i="2" s="1"/>
  <c r="I48" i="2" s="1"/>
</calcChain>
</file>

<file path=xl/sharedStrings.xml><?xml version="1.0" encoding="utf-8"?>
<sst xmlns="http://schemas.openxmlformats.org/spreadsheetml/2006/main" count="165" uniqueCount="80">
  <si>
    <t>STEP 5:  CALCULATE THE MARKET TAX</t>
  </si>
  <si>
    <t>STEP 6:  ADD NET LOCAL &amp; MARKET TAXES</t>
  </si>
  <si>
    <t>Plus:</t>
  </si>
  <si>
    <t>1.00% x first $500,000 of Taxable Market Value</t>
  </si>
  <si>
    <t>1.25% x Taxable Market Value in excess of $500,000</t>
  </si>
  <si>
    <t>Local Tax =</t>
  </si>
  <si>
    <t>Market Tax</t>
  </si>
  <si>
    <t>Net Local Tax</t>
  </si>
  <si>
    <t>Total Net Tax Capacity</t>
  </si>
  <si>
    <t>multiplied by</t>
  </si>
  <si>
    <t>=</t>
  </si>
  <si>
    <t xml:space="preserve">Market Value Homestead Exclusion </t>
  </si>
  <si>
    <t>First $76,000 of Estimated Market Value X 40%</t>
  </si>
  <si>
    <t>Less 9% of excess over $76,000 up to $414,000</t>
  </si>
  <si>
    <t>Taxable Market Value</t>
  </si>
  <si>
    <t>Rounded to nearest $100</t>
  </si>
  <si>
    <t>-</t>
  </si>
  <si>
    <t>Tax rate</t>
  </si>
  <si>
    <t>STEP 1:  CALCULATE THE MARKET VALUE HOMESTEAD EXCLUSION</t>
  </si>
  <si>
    <t>STEP 2: TAXABLE MARKET VALUE</t>
  </si>
  <si>
    <t>Estimated Market Value minus market value homestead exclusion</t>
  </si>
  <si>
    <t>STEP 3:  CALCULATE THE NET TAX CAPACITY</t>
  </si>
  <si>
    <t>STEP 4:  CALCULATE THE LOCAL TAX</t>
  </si>
  <si>
    <t>STEP 3 Result</t>
  </si>
  <si>
    <t>&amp; W/S</t>
  </si>
  <si>
    <t>ARDEN HILLS</t>
  </si>
  <si>
    <t>(R)</t>
  </si>
  <si>
    <t>(R)(K)</t>
  </si>
  <si>
    <t>BLAINE</t>
  </si>
  <si>
    <t>FAIRGROUNDS</t>
  </si>
  <si>
    <t>(C)</t>
  </si>
  <si>
    <t>FALCON HEIGHTS</t>
  </si>
  <si>
    <t>GEM LAKE</t>
  </si>
  <si>
    <t>(M)(NB)</t>
  </si>
  <si>
    <t>LAUDERDALE</t>
  </si>
  <si>
    <t>(I)</t>
  </si>
  <si>
    <t>LITTLE CANADA</t>
  </si>
  <si>
    <t>MAPLEWOOD</t>
  </si>
  <si>
    <t>(M)(BC)</t>
  </si>
  <si>
    <t>(V)</t>
  </si>
  <si>
    <t>MOUNDS VIEW</t>
  </si>
  <si>
    <t>NEW BRIGHTON</t>
  </si>
  <si>
    <t>(R)(B)</t>
  </si>
  <si>
    <t>(R)(D)</t>
  </si>
  <si>
    <t>NORTH OAKS</t>
  </si>
  <si>
    <t>NORTH ST. PAUL</t>
  </si>
  <si>
    <t>ROSEVILLE</t>
  </si>
  <si>
    <t>ST. ANTHONY</t>
  </si>
  <si>
    <t>ST. PAUL (6)</t>
  </si>
  <si>
    <t>(L)</t>
  </si>
  <si>
    <t>ST. PAUL (Airport)</t>
  </si>
  <si>
    <t>--</t>
  </si>
  <si>
    <t>SHOREVIEW</t>
  </si>
  <si>
    <t>SPRING LAKE PARK</t>
  </si>
  <si>
    <t>VADNAIS HEIGHTS</t>
  </si>
  <si>
    <t>WHITE BEAR LAKE</t>
  </si>
  <si>
    <t>Insert for Step 4</t>
  </si>
  <si>
    <t>Insert for Step 5</t>
  </si>
  <si>
    <t>TOWN OF WHITE BEAR</t>
  </si>
  <si>
    <t>MUNICIPALITY</t>
  </si>
  <si>
    <t>DISTRICT CODE</t>
  </si>
  <si>
    <t>TOTAL LOCAL TAX RATE</t>
  </si>
  <si>
    <t>MARKET BASED TAX RATE</t>
  </si>
  <si>
    <t>SCH DIST</t>
  </si>
  <si>
    <t>Enter Estimated Market Value before exclusion:</t>
  </si>
  <si>
    <t>Total Property tax if NOT HOMESTEADED</t>
  </si>
  <si>
    <t>Total HOMESTEAD property tax</t>
  </si>
  <si>
    <t>These amounts do not contain any special assessments or charges.</t>
  </si>
  <si>
    <t xml:space="preserve">     Before Exclusion</t>
  </si>
  <si>
    <t xml:space="preserve">     Est. Market Value</t>
  </si>
  <si>
    <t xml:space="preserve">Difference between Homestead and non-hmstd </t>
  </si>
  <si>
    <t xml:space="preserve">To calculate taxes for a different taxing area, you will need to know the district code (unique </t>
  </si>
  <si>
    <t xml:space="preserve">taxing area), in which the property is located. This code is located to the right of the PIN on </t>
  </si>
  <si>
    <t xml:space="preserve">your Tax Statement or Proposed Tax Notice. You may also find an appropriate City/School </t>
  </si>
  <si>
    <t>For a different city, see instructions at bottom of page</t>
  </si>
  <si>
    <t xml:space="preserve">district combination from the chart to the right to get an estimate of the taxes. </t>
  </si>
  <si>
    <t>SINGLE FAMILY HOMESTEAD/NON-HMSTD TAX CALCULATION</t>
  </si>
  <si>
    <t xml:space="preserve">For single family home calculation only. </t>
  </si>
  <si>
    <t>Example of a tax calculation for FINAL Taxes Payable in 2022 on PROPERTY in District Code 0151 (St. Paul - 625 (C)).</t>
  </si>
  <si>
    <t>FINAL PAY 2023 TAX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</si>
</sst>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$-409]#,##0"/>
    <numFmt numFmtId="165" formatCode="0.000%"/>
    <numFmt numFmtId="166" formatCode="[$$-409]#,##0.00"/>
    <numFmt numFmtId="167" formatCode="0.00000%"/>
    <numFmt numFmtId="168" formatCode="&quot;$&quot;#,##0"/>
  </numFmts>
  <fonts count="18" x14ac:knownFonts="1">
    <font>
      <sz val="12"/>
      <name val="Arial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u/>
      <sz val="16"/>
      <name val="Arial"/>
      <family val="2"/>
    </font>
    <font>
      <b/>
      <sz val="16"/>
      <name val="Arial"/>
      <family val="2"/>
    </font>
    <font>
      <b/>
      <sz val="11"/>
      <color indexed="8"/>
      <name val="Calibri"/>
      <family val="2"/>
    </font>
    <font>
      <sz val="12"/>
      <color indexed="9"/>
      <name val="Arial"/>
      <family val="2"/>
    </font>
    <font>
      <b/>
      <sz val="16"/>
      <color indexed="8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64">
    <xf numFmtId="0" fontId="0" fillId="0" borderId="0" xfId="0"/>
    <xf numFmtId="0" fontId="2" fillId="0" borderId="0" xfId="0" applyNumberFormat="1" applyFont="1" applyAlignment="1"/>
    <xf numFmtId="0" fontId="0" fillId="0" borderId="1" xfId="0" applyNumberFormat="1" applyBorder="1"/>
    <xf numFmtId="0" fontId="4" fillId="0" borderId="0" xfId="0" applyNumberFormat="1" applyFont="1" applyAlignment="1"/>
    <xf numFmtId="0" fontId="5" fillId="0" borderId="0" xfId="0" applyNumberFormat="1" applyFont="1" applyAlignment="1"/>
    <xf numFmtId="164" fontId="4" fillId="0" borderId="0" xfId="0" applyNumberFormat="1" applyFont="1" applyAlignment="1"/>
    <xf numFmtId="3" fontId="4" fillId="0" borderId="0" xfId="0" applyNumberFormat="1" applyFont="1" applyAlignment="1"/>
    <xf numFmtId="0" fontId="0" fillId="0" borderId="2" xfId="0" applyNumberFormat="1" applyBorder="1"/>
    <xf numFmtId="0" fontId="0" fillId="0" borderId="3" xfId="0" applyNumberFormat="1" applyBorder="1"/>
    <xf numFmtId="0" fontId="6" fillId="0" borderId="0" xfId="0" applyNumberFormat="1" applyFont="1" applyAlignment="1"/>
    <xf numFmtId="0" fontId="6" fillId="0" borderId="0" xfId="0" applyNumberFormat="1" applyFont="1" applyAlignment="1">
      <alignment horizontal="center"/>
    </xf>
    <xf numFmtId="165" fontId="0" fillId="0" borderId="0" xfId="0" applyNumberFormat="1"/>
    <xf numFmtId="164" fontId="4" fillId="0" borderId="0" xfId="0" applyNumberFormat="1" applyFont="1" applyAlignment="1">
      <alignment horizontal="center"/>
    </xf>
    <xf numFmtId="166" fontId="4" fillId="0" borderId="0" xfId="0" applyNumberFormat="1" applyFont="1" applyAlignment="1"/>
    <xf numFmtId="166" fontId="4" fillId="0" borderId="2" xfId="0" applyNumberFormat="1" applyFont="1" applyBorder="1" applyAlignment="1"/>
    <xf numFmtId="0" fontId="6" fillId="0" borderId="0" xfId="0" applyNumberFormat="1" applyFont="1" applyAlignment="1">
      <alignment horizontal="centerContinuous"/>
    </xf>
    <xf numFmtId="166" fontId="5" fillId="0" borderId="0" xfId="0" applyNumberFormat="1" applyFont="1" applyAlignment="1"/>
    <xf numFmtId="0" fontId="0" fillId="0" borderId="0" xfId="0" applyNumberFormat="1"/>
    <xf numFmtId="0" fontId="9" fillId="0" borderId="0" xfId="0" applyNumberFormat="1" applyFont="1" applyAlignment="1"/>
    <xf numFmtId="0" fontId="7" fillId="0" borderId="0" xfId="0" applyNumberFormat="1" applyFont="1" applyAlignment="1"/>
    <xf numFmtId="168" fontId="2" fillId="0" borderId="0" xfId="0" applyNumberFormat="1" applyFont="1" applyAlignment="1"/>
    <xf numFmtId="3" fontId="2" fillId="0" borderId="0" xfId="0" applyNumberFormat="1" applyFont="1" applyAlignment="1"/>
    <xf numFmtId="3" fontId="2" fillId="0" borderId="4" xfId="0" applyNumberFormat="1" applyFont="1" applyBorder="1" applyAlignment="1"/>
    <xf numFmtId="0" fontId="8" fillId="0" borderId="0" xfId="0" applyNumberFormat="1" applyFont="1" applyAlignment="1"/>
    <xf numFmtId="0" fontId="8" fillId="0" borderId="0" xfId="0" applyNumberFormat="1" applyFont="1" applyBorder="1" applyAlignment="1"/>
    <xf numFmtId="3" fontId="15" fillId="0" borderId="0" xfId="0" applyNumberFormat="1" applyFont="1" applyAlignment="1"/>
    <xf numFmtId="0" fontId="0" fillId="0" borderId="1" xfId="0" applyNumberForma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9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left"/>
    </xf>
    <xf numFmtId="165" fontId="0" fillId="2" borderId="5" xfId="0" applyNumberFormat="1" applyFill="1" applyBorder="1"/>
    <xf numFmtId="167" fontId="0" fillId="2" borderId="5" xfId="0" applyNumberFormat="1" applyFill="1" applyBorder="1"/>
    <xf numFmtId="0" fontId="9" fillId="0" borderId="0" xfId="0" applyNumberFormat="1" applyFont="1" applyAlignment="1">
      <alignment horizontal="center" wrapText="1"/>
    </xf>
    <xf numFmtId="0" fontId="9" fillId="0" borderId="0" xfId="0" applyNumberFormat="1" applyFont="1" applyAlignment="1">
      <alignment horizontal="left" wrapText="1"/>
    </xf>
    <xf numFmtId="0" fontId="14" fillId="0" borderId="6" xfId="0" applyFont="1" applyBorder="1"/>
    <xf numFmtId="0" fontId="14" fillId="0" borderId="6" xfId="0" applyFont="1" applyBorder="1" applyAlignment="1">
      <alignment horizontal="center"/>
    </xf>
    <xf numFmtId="0" fontId="14" fillId="0" borderId="7" xfId="0" applyFont="1" applyBorder="1"/>
    <xf numFmtId="0" fontId="0" fillId="0" borderId="8" xfId="0" applyBorder="1"/>
    <xf numFmtId="0" fontId="0" fillId="0" borderId="8" xfId="0" applyBorder="1" applyAlignment="1">
      <alignment horizontal="center"/>
    </xf>
    <xf numFmtId="0" fontId="0" fillId="2" borderId="8" xfId="0" applyFill="1" applyBorder="1"/>
    <xf numFmtId="0" fontId="0" fillId="2" borderId="8" xfId="0" applyFill="1" applyBorder="1" applyAlignment="1">
      <alignment horizontal="center"/>
    </xf>
    <xf numFmtId="0" fontId="2" fillId="0" borderId="8" xfId="0" applyNumberFormat="1" applyFont="1" applyBorder="1" applyAlignment="1"/>
    <xf numFmtId="0" fontId="3" fillId="0" borderId="0" xfId="0" applyNumberFormat="1" applyFont="1" applyBorder="1" applyAlignment="1">
      <alignment horizontal="centerContinuous"/>
    </xf>
    <xf numFmtId="0" fontId="0" fillId="0" borderId="0" xfId="0" applyNumberFormat="1" applyBorder="1"/>
    <xf numFmtId="166" fontId="4" fillId="0" borderId="0" xfId="0" applyNumberFormat="1" applyFont="1" applyBorder="1" applyAlignment="1"/>
    <xf numFmtId="166" fontId="7" fillId="0" borderId="0" xfId="0" applyNumberFormat="1" applyFont="1" applyBorder="1" applyAlignment="1"/>
    <xf numFmtId="0" fontId="7" fillId="3" borderId="9" xfId="0" applyNumberFormat="1" applyFont="1" applyFill="1" applyBorder="1" applyAlignment="1"/>
    <xf numFmtId="0" fontId="7" fillId="3" borderId="10" xfId="0" applyNumberFormat="1" applyFont="1" applyFill="1" applyBorder="1" applyAlignment="1"/>
    <xf numFmtId="0" fontId="2" fillId="3" borderId="10" xfId="0" applyNumberFormat="1" applyFont="1" applyFill="1" applyBorder="1" applyAlignment="1">
      <alignment horizontal="center"/>
    </xf>
    <xf numFmtId="166" fontId="7" fillId="3" borderId="11" xfId="0" applyNumberFormat="1" applyFont="1" applyFill="1" applyBorder="1" applyAlignment="1"/>
    <xf numFmtId="0" fontId="5" fillId="3" borderId="9" xfId="0" applyNumberFormat="1" applyFont="1" applyFill="1" applyBorder="1" applyAlignment="1"/>
    <xf numFmtId="0" fontId="2" fillId="3" borderId="10" xfId="0" applyNumberFormat="1" applyFont="1" applyFill="1" applyBorder="1" applyAlignment="1"/>
    <xf numFmtId="166" fontId="5" fillId="3" borderId="11" xfId="0" applyNumberFormat="1" applyFont="1" applyFill="1" applyBorder="1" applyAlignment="1"/>
    <xf numFmtId="0" fontId="14" fillId="0" borderId="7" xfId="0" applyFont="1" applyBorder="1" applyAlignment="1">
      <alignment horizontal="center" wrapText="1"/>
    </xf>
    <xf numFmtId="168" fontId="2" fillId="0" borderId="0" xfId="0" applyNumberFormat="1" applyFont="1" applyFill="1" applyBorder="1" applyAlignment="1"/>
    <xf numFmtId="49" fontId="14" fillId="2" borderId="6" xfId="0" applyNumberFormat="1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 wrapText="1"/>
    </xf>
    <xf numFmtId="0" fontId="11" fillId="0" borderId="0" xfId="0" applyNumberFormat="1" applyFont="1" applyAlignment="1">
      <alignment horizontal="center"/>
    </xf>
    <xf numFmtId="168" fontId="11" fillId="2" borderId="5" xfId="0" applyNumberFormat="1" applyFont="1" applyFill="1" applyBorder="1" applyAlignment="1"/>
    <xf numFmtId="0" fontId="12" fillId="0" borderId="0" xfId="0" applyNumberFormat="1" applyFont="1" applyAlignment="1"/>
    <xf numFmtId="0" fontId="13" fillId="0" borderId="0" xfId="0" applyNumberFormat="1" applyFont="1" applyAlignment="1"/>
    <xf numFmtId="0" fontId="0" fillId="0" borderId="0" xfId="0" applyNumberFormat="1" applyFill="1"/>
    <xf numFmtId="0" fontId="0" fillId="0" borderId="0" xfId="0" applyNumberFormat="1" applyFill="1" applyAlignment="1">
      <alignment horizontal="center"/>
    </xf>
    <xf numFmtId="0" fontId="0" fillId="0" borderId="0" xfId="0" applyNumberFormat="1" applyFill="1" applyBorder="1"/>
    <xf numFmtId="0" fontId="0" fillId="0" borderId="0" xfId="0" applyNumberFormat="1" applyAlignment="1"/>
    <xf numFmtId="164" fontId="4" fillId="0" borderId="0" xfId="0" applyNumberFormat="1" applyFont="1" applyAlignment="1">
      <alignment horizontal="left"/>
    </xf>
    <xf numFmtId="0" fontId="8" fillId="0" borderId="0" xfId="0" applyNumberFormat="1" applyFont="1" applyFill="1" applyBorder="1" applyAlignment="1"/>
    <xf numFmtId="0" fontId="2" fillId="0" borderId="8" xfId="0" applyNumberFormat="1" applyFont="1" applyBorder="1" applyAlignment="1">
      <alignment horizontal="center"/>
    </xf>
    <xf numFmtId="165" fontId="1" fillId="0" borderId="8" xfId="1" applyNumberFormat="1" applyBorder="1"/>
    <xf numFmtId="165" fontId="1" fillId="0" borderId="7" xfId="1" applyNumberFormat="1" applyBorder="1"/>
    <xf numFmtId="167" fontId="1" fillId="0" borderId="15" xfId="1" applyNumberFormat="1" applyBorder="1"/>
    <xf numFmtId="165" fontId="1" fillId="0" borderId="13" xfId="1" applyNumberFormat="1" applyBorder="1"/>
    <xf numFmtId="167" fontId="1" fillId="0" borderId="16" xfId="1" applyNumberFormat="1" applyBorder="1"/>
    <xf numFmtId="167" fontId="1" fillId="0" borderId="18" xfId="1" applyNumberFormat="1" applyBorder="1"/>
    <xf numFmtId="0" fontId="0" fillId="4" borderId="8" xfId="0" applyFill="1" applyBorder="1"/>
    <xf numFmtId="165" fontId="1" fillId="0" borderId="7" xfId="1" applyNumberFormat="1" applyBorder="1"/>
    <xf numFmtId="165" fontId="1" fillId="0" borderId="13" xfId="1" applyNumberFormat="1" applyBorder="1"/>
    <xf numFmtId="167" fontId="1" fillId="0" borderId="16" xfId="1" applyNumberFormat="1" applyBorder="1"/>
    <xf numFmtId="167" fontId="1" fillId="0" borderId="18" xfId="1" applyNumberFormat="1" applyBorder="1"/>
    <xf numFmtId="165" fontId="1" fillId="0" borderId="14" xfId="1" applyNumberFormat="1" applyBorder="1"/>
    <xf numFmtId="167" fontId="1" fillId="0" borderId="19" xfId="1" applyNumberFormat="1" applyBorder="1"/>
    <xf numFmtId="165" fontId="1" fillId="0" borderId="7" xfId="1" applyNumberFormat="1" applyBorder="1"/>
    <xf numFmtId="165" fontId="1" fillId="0" borderId="13" xfId="1" applyNumberFormat="1" applyBorder="1"/>
    <xf numFmtId="167" fontId="1" fillId="0" borderId="16" xfId="1" applyNumberFormat="1" applyBorder="1"/>
    <xf numFmtId="167" fontId="1" fillId="0" borderId="18" xfId="1" applyNumberFormat="1" applyBorder="1"/>
    <xf numFmtId="165" fontId="1" fillId="0" borderId="8" xfId="1" applyNumberFormat="1" applyBorder="1"/>
    <xf numFmtId="165" fontId="1" fillId="0" borderId="7" xfId="1" applyNumberFormat="1" applyBorder="1"/>
    <xf numFmtId="167" fontId="1" fillId="0" borderId="15" xfId="1" applyNumberFormat="1" applyBorder="1"/>
    <xf numFmtId="165" fontId="1" fillId="0" borderId="13" xfId="1" applyNumberFormat="1" applyBorder="1"/>
    <xf numFmtId="167" fontId="1" fillId="0" borderId="16" xfId="1" applyNumberFormat="1" applyBorder="1"/>
    <xf numFmtId="167" fontId="1" fillId="0" borderId="18" xfId="1" applyNumberFormat="1" applyBorder="1"/>
    <xf numFmtId="165" fontId="1" fillId="0" borderId="8" xfId="1" applyNumberFormat="1" applyBorder="1"/>
    <xf numFmtId="165" fontId="1" fillId="0" borderId="7" xfId="1" applyNumberFormat="1" applyBorder="1"/>
    <xf numFmtId="167" fontId="1" fillId="0" borderId="15" xfId="1" applyNumberFormat="1" applyBorder="1"/>
    <xf numFmtId="165" fontId="1" fillId="0" borderId="13" xfId="1" applyNumberFormat="1" applyBorder="1"/>
    <xf numFmtId="167" fontId="1" fillId="0" borderId="16" xfId="1" applyNumberFormat="1" applyBorder="1"/>
    <xf numFmtId="167" fontId="1" fillId="0" borderId="18" xfId="1" applyNumberFormat="1" applyBorder="1"/>
    <xf numFmtId="165" fontId="1" fillId="0" borderId="8" xfId="1" applyNumberFormat="1" applyBorder="1"/>
    <xf numFmtId="165" fontId="1" fillId="0" borderId="7" xfId="1" applyNumberFormat="1" applyBorder="1"/>
    <xf numFmtId="167" fontId="1" fillId="0" borderId="15" xfId="1" applyNumberFormat="1" applyBorder="1"/>
    <xf numFmtId="165" fontId="1" fillId="0" borderId="13" xfId="1" applyNumberFormat="1" applyBorder="1"/>
    <xf numFmtId="167" fontId="1" fillId="0" borderId="16" xfId="1" applyNumberFormat="1" applyBorder="1"/>
    <xf numFmtId="167" fontId="1" fillId="0" borderId="18" xfId="1" applyNumberFormat="1" applyBorder="1"/>
    <xf numFmtId="165" fontId="1" fillId="0" borderId="7" xfId="1" applyNumberFormat="1" applyBorder="1"/>
    <xf numFmtId="165" fontId="1" fillId="0" borderId="13" xfId="1" applyNumberFormat="1" applyBorder="1"/>
    <xf numFmtId="167" fontId="1" fillId="0" borderId="16" xfId="1" applyNumberFormat="1" applyBorder="1"/>
    <xf numFmtId="167" fontId="1" fillId="0" borderId="18" xfId="1" applyNumberFormat="1" applyBorder="1"/>
    <xf numFmtId="165" fontId="1" fillId="0" borderId="7" xfId="1" applyNumberFormat="1" applyBorder="1"/>
    <xf numFmtId="165" fontId="1" fillId="0" borderId="13" xfId="1" applyNumberFormat="1" applyBorder="1"/>
    <xf numFmtId="167" fontId="1" fillId="0" borderId="16" xfId="1" applyNumberFormat="1" applyBorder="1"/>
    <xf numFmtId="167" fontId="1" fillId="0" borderId="18" xfId="1" applyNumberFormat="1" applyBorder="1"/>
    <xf numFmtId="165" fontId="1" fillId="0" borderId="8" xfId="1" applyNumberFormat="1" applyBorder="1"/>
    <xf numFmtId="167" fontId="1" fillId="0" borderId="15" xfId="1" applyNumberFormat="1" applyBorder="1"/>
    <xf numFmtId="165" fontId="1" fillId="0" borderId="13" xfId="1" applyNumberFormat="1" applyBorder="1"/>
    <xf numFmtId="167" fontId="1" fillId="0" borderId="16" xfId="1" applyNumberFormat="1" applyBorder="1"/>
    <xf numFmtId="165" fontId="1" fillId="0" borderId="8" xfId="1" applyNumberFormat="1" applyBorder="1"/>
    <xf numFmtId="165" fontId="1" fillId="0" borderId="7" xfId="1" applyNumberFormat="1" applyBorder="1"/>
    <xf numFmtId="167" fontId="1" fillId="0" borderId="15" xfId="1" applyNumberFormat="1" applyBorder="1"/>
    <xf numFmtId="165" fontId="1" fillId="0" borderId="13" xfId="1" applyNumberFormat="1" applyBorder="1"/>
    <xf numFmtId="167" fontId="1" fillId="0" borderId="16" xfId="1" applyNumberFormat="1" applyBorder="1"/>
    <xf numFmtId="167" fontId="1" fillId="0" borderId="18" xfId="1" applyNumberFormat="1" applyBorder="1"/>
    <xf numFmtId="165" fontId="1" fillId="0" borderId="14" xfId="1" applyNumberFormat="1" applyBorder="1"/>
    <xf numFmtId="167" fontId="1" fillId="0" borderId="19" xfId="1" applyNumberFormat="1" applyBorder="1"/>
    <xf numFmtId="165" fontId="1" fillId="0" borderId="8" xfId="1" applyNumberFormat="1" applyBorder="1"/>
    <xf numFmtId="165" fontId="1" fillId="0" borderId="7" xfId="1" applyNumberFormat="1" applyBorder="1"/>
    <xf numFmtId="167" fontId="1" fillId="0" borderId="15" xfId="1" applyNumberFormat="1" applyBorder="1"/>
    <xf numFmtId="165" fontId="1" fillId="0" borderId="13" xfId="1" applyNumberFormat="1" applyBorder="1"/>
    <xf numFmtId="167" fontId="1" fillId="0" borderId="16" xfId="1" applyNumberFormat="1" applyBorder="1"/>
    <xf numFmtId="167" fontId="1" fillId="0" borderId="18" xfId="1" applyNumberFormat="1" applyBorder="1"/>
    <xf numFmtId="165" fontId="1" fillId="0" borderId="8" xfId="1" applyNumberFormat="1" applyBorder="1"/>
    <xf numFmtId="165" fontId="1" fillId="0" borderId="7" xfId="1" applyNumberFormat="1" applyBorder="1"/>
    <xf numFmtId="167" fontId="1" fillId="0" borderId="15" xfId="1" applyNumberFormat="1" applyBorder="1"/>
    <xf numFmtId="165" fontId="1" fillId="0" borderId="13" xfId="1" applyNumberFormat="1" applyBorder="1"/>
    <xf numFmtId="167" fontId="1" fillId="0" borderId="16" xfId="1" applyNumberFormat="1" applyBorder="1"/>
    <xf numFmtId="167" fontId="1" fillId="0" borderId="18" xfId="1" applyNumberFormat="1" applyBorder="1"/>
    <xf numFmtId="165" fontId="1" fillId="0" borderId="8" xfId="1" applyNumberFormat="1" applyBorder="1"/>
    <xf numFmtId="167" fontId="1" fillId="0" borderId="15" xfId="1" applyNumberFormat="1" applyBorder="1"/>
    <xf numFmtId="165" fontId="1" fillId="0" borderId="13" xfId="1" applyNumberFormat="1" applyBorder="1"/>
    <xf numFmtId="165" fontId="1" fillId="0" borderId="31" xfId="1" applyNumberFormat="1" applyFill="1" applyBorder="1"/>
    <xf numFmtId="167" fontId="1" fillId="0" borderId="32" xfId="1" applyNumberFormat="1" applyFill="1" applyBorder="1"/>
    <xf numFmtId="165" fontId="1" fillId="0" borderId="12" xfId="1" applyNumberFormat="1" applyBorder="1"/>
    <xf numFmtId="167" fontId="1" fillId="0" borderId="33" xfId="1" applyNumberFormat="1" applyBorder="1"/>
    <xf numFmtId="167" fontId="1" fillId="0" borderId="17" xfId="1" applyNumberFormat="1" applyBorder="1"/>
    <xf numFmtId="0" fontId="0" fillId="4" borderId="12" xfId="0" applyFill="1" applyBorder="1" applyAlignment="1">
      <alignment horizontal="center"/>
    </xf>
    <xf numFmtId="165" fontId="1" fillId="4" borderId="7" xfId="1" applyNumberFormat="1" applyFill="1" applyBorder="1"/>
    <xf numFmtId="167" fontId="1" fillId="4" borderId="18" xfId="1" applyNumberFormat="1" applyFill="1" applyBorder="1"/>
    <xf numFmtId="165" fontId="17" fillId="0" borderId="14" xfId="0" applyNumberFormat="1" applyFont="1" applyBorder="1"/>
    <xf numFmtId="167" fontId="17" fillId="0" borderId="19" xfId="0" applyNumberFormat="1" applyFont="1" applyBorder="1"/>
    <xf numFmtId="0" fontId="5" fillId="2" borderId="20" xfId="0" applyNumberFormat="1" applyFont="1" applyFill="1" applyBorder="1" applyAlignment="1">
      <alignment horizontal="left" wrapText="1"/>
    </xf>
    <xf numFmtId="0" fontId="7" fillId="2" borderId="21" xfId="0" applyNumberFormat="1" applyFont="1" applyFill="1" applyBorder="1" applyAlignment="1">
      <alignment horizontal="left" wrapText="1"/>
    </xf>
    <xf numFmtId="0" fontId="7" fillId="2" borderId="22" xfId="0" applyNumberFormat="1" applyFont="1" applyFill="1" applyBorder="1" applyAlignment="1">
      <alignment horizontal="left" wrapText="1"/>
    </xf>
    <xf numFmtId="0" fontId="2" fillId="0" borderId="0" xfId="0" applyNumberFormat="1" applyFont="1" applyAlignment="1">
      <alignment horizontal="center" wrapText="1"/>
    </xf>
    <xf numFmtId="0" fontId="16" fillId="0" borderId="0" xfId="0" applyFont="1" applyAlignment="1">
      <alignment horizontal="center"/>
    </xf>
    <xf numFmtId="0" fontId="10" fillId="0" borderId="23" xfId="0" applyNumberFormat="1" applyFont="1" applyBorder="1" applyAlignment="1">
      <alignment horizontal="center"/>
    </xf>
    <xf numFmtId="0" fontId="10" fillId="0" borderId="24" xfId="0" applyNumberFormat="1" applyFont="1" applyBorder="1" applyAlignment="1">
      <alignment horizontal="center"/>
    </xf>
    <xf numFmtId="0" fontId="10" fillId="0" borderId="25" xfId="0" applyNumberFormat="1" applyFont="1" applyBorder="1" applyAlignment="1">
      <alignment horizontal="center"/>
    </xf>
    <xf numFmtId="0" fontId="5" fillId="2" borderId="26" xfId="0" applyNumberFormat="1" applyFont="1" applyFill="1" applyBorder="1" applyAlignment="1">
      <alignment horizontal="left" wrapText="1"/>
    </xf>
    <xf numFmtId="0" fontId="7" fillId="2" borderId="27" xfId="0" applyNumberFormat="1" applyFont="1" applyFill="1" applyBorder="1" applyAlignment="1">
      <alignment horizontal="left" wrapText="1"/>
    </xf>
    <xf numFmtId="0" fontId="7" fillId="2" borderId="28" xfId="0" applyNumberFormat="1" applyFont="1" applyFill="1" applyBorder="1" applyAlignment="1">
      <alignment horizontal="left" wrapText="1"/>
    </xf>
    <xf numFmtId="0" fontId="5" fillId="2" borderId="29" xfId="0" applyNumberFormat="1" applyFont="1" applyFill="1" applyBorder="1" applyAlignment="1">
      <alignment horizontal="left" wrapText="1"/>
    </xf>
    <xf numFmtId="0" fontId="7" fillId="2" borderId="0" xfId="0" applyNumberFormat="1" applyFont="1" applyFill="1" applyBorder="1" applyAlignment="1">
      <alignment horizontal="left" wrapText="1"/>
    </xf>
    <xf numFmtId="0" fontId="7" fillId="2" borderId="30" xfId="0" applyNumberFormat="1" applyFont="1" applyFill="1" applyBorder="1" applyAlignment="1">
      <alignment horizontal="left" wrapText="1"/>
    </xf>
    <xf numFmtId="0" fontId="5" fillId="0" borderId="0" xfId="0" applyNumberFormat="1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Q69"/>
  <sheetViews>
    <sheetView tabSelected="1" showOutlineSymbols="0" view="pageBreakPreview" zoomScale="80" zoomScaleNormal="100" zoomScaleSheetLayoutView="80" workbookViewId="0">
      <selection activeCell="P9" sqref="P9"/>
    </sheetView>
  </sheetViews>
  <sheetFormatPr defaultColWidth="9.6640625" defaultRowHeight="15" x14ac:dyDescent="0.2"/>
  <cols>
    <col min="1" max="1" width="5.6640625" style="1" customWidth="1"/>
    <col min="2" max="2" width="9.6640625" style="1" customWidth="1"/>
    <col min="3" max="3" width="11.6640625" style="1" customWidth="1"/>
    <col min="4" max="4" width="12.6640625" style="1" customWidth="1"/>
    <col min="5" max="5" width="9.6640625" style="1" customWidth="1"/>
    <col min="6" max="6" width="5.6640625" style="1" customWidth="1"/>
    <col min="7" max="7" width="9.6640625" style="1" customWidth="1"/>
    <col min="8" max="8" width="3.21875" style="27" customWidth="1"/>
    <col min="9" max="9" width="14.33203125" style="1" customWidth="1"/>
    <col min="10" max="10" width="5" style="1" customWidth="1"/>
    <col min="11" max="11" width="22" style="1" customWidth="1"/>
    <col min="12" max="12" width="6.88671875" style="1" customWidth="1"/>
    <col min="13" max="13" width="7.44140625" style="1" customWidth="1"/>
    <col min="14" max="14" width="7.21875" style="1" customWidth="1"/>
    <col min="15" max="15" width="15.88671875" style="1" customWidth="1"/>
    <col min="16" max="16" width="16.5546875" style="1" customWidth="1"/>
    <col min="17" max="17" width="3.21875" style="1" customWidth="1"/>
    <col min="18" max="251" width="9.6640625" style="1" customWidth="1"/>
  </cols>
  <sheetData>
    <row r="1" spans="1:16" ht="24" thickBot="1" x14ac:dyDescent="0.4">
      <c r="A1" s="154" t="s">
        <v>76</v>
      </c>
      <c r="B1" s="155"/>
      <c r="C1" s="155"/>
      <c r="D1" s="155"/>
      <c r="E1" s="155"/>
      <c r="F1" s="155"/>
      <c r="G1" s="155"/>
      <c r="H1" s="155"/>
      <c r="I1" s="156"/>
      <c r="J1" s="43"/>
      <c r="K1" s="153" t="s">
        <v>79</v>
      </c>
      <c r="L1" s="153"/>
      <c r="M1" s="153"/>
      <c r="N1" s="153"/>
      <c r="O1" s="153"/>
      <c r="P1" s="153"/>
    </row>
    <row r="2" spans="1:16" ht="15.75" x14ac:dyDescent="0.25">
      <c r="A2" s="2"/>
      <c r="B2" s="2"/>
      <c r="C2" s="2"/>
      <c r="D2" s="2"/>
      <c r="E2" s="2"/>
      <c r="F2" s="2"/>
      <c r="G2" s="2"/>
      <c r="H2" s="26"/>
      <c r="I2" s="2"/>
      <c r="J2" s="44"/>
      <c r="K2" s="35"/>
      <c r="L2" s="36"/>
      <c r="M2" s="36"/>
      <c r="N2" s="36"/>
      <c r="O2" s="56" t="s">
        <v>56</v>
      </c>
      <c r="P2" s="56" t="s">
        <v>57</v>
      </c>
    </row>
    <row r="3" spans="1:16" ht="30" x14ac:dyDescent="0.25">
      <c r="A3" s="17"/>
      <c r="C3" s="163" t="s">
        <v>74</v>
      </c>
      <c r="D3" s="163"/>
      <c r="E3" s="163"/>
      <c r="F3" s="163"/>
      <c r="G3" s="163"/>
      <c r="K3" s="37" t="s">
        <v>59</v>
      </c>
      <c r="L3" s="54" t="s">
        <v>63</v>
      </c>
      <c r="M3" s="54" t="s">
        <v>24</v>
      </c>
      <c r="N3" s="54" t="s">
        <v>60</v>
      </c>
      <c r="O3" s="57" t="s">
        <v>61</v>
      </c>
      <c r="P3" s="57" t="s">
        <v>62</v>
      </c>
    </row>
    <row r="4" spans="1:16" ht="33" customHeight="1" x14ac:dyDescent="0.25">
      <c r="A4" s="152" t="s">
        <v>78</v>
      </c>
      <c r="B4" s="152"/>
      <c r="C4" s="152"/>
      <c r="D4" s="152"/>
      <c r="E4" s="152"/>
      <c r="F4" s="152"/>
      <c r="G4" s="152"/>
      <c r="H4" s="152"/>
      <c r="I4" s="152"/>
      <c r="J4" s="33"/>
      <c r="K4" s="38" t="s">
        <v>25</v>
      </c>
      <c r="L4" s="39">
        <v>621</v>
      </c>
      <c r="M4" s="38" t="s">
        <v>26</v>
      </c>
      <c r="N4" s="39">
        <v>2517</v>
      </c>
      <c r="O4" s="70">
        <v>0.95640052580000001</v>
      </c>
      <c r="P4" s="74">
        <v>2.2776496269999997E-3</v>
      </c>
    </row>
    <row r="5" spans="1:16" ht="17.25" customHeight="1" x14ac:dyDescent="0.25">
      <c r="J5" s="34"/>
      <c r="K5" s="38" t="s">
        <v>25</v>
      </c>
      <c r="L5" s="39">
        <v>621</v>
      </c>
      <c r="M5" s="38" t="s">
        <v>27</v>
      </c>
      <c r="N5" s="39">
        <v>2518</v>
      </c>
      <c r="O5" s="69">
        <v>0.95640052580000001</v>
      </c>
      <c r="P5" s="71">
        <v>2.2776496269999997E-3</v>
      </c>
    </row>
    <row r="6" spans="1:16" ht="16.5" thickBot="1" x14ac:dyDescent="0.3">
      <c r="A6" s="18"/>
      <c r="K6" s="38" t="s">
        <v>25</v>
      </c>
      <c r="L6" s="39">
        <v>623</v>
      </c>
      <c r="M6" s="38" t="s">
        <v>26</v>
      </c>
      <c r="N6" s="39">
        <v>2537</v>
      </c>
      <c r="O6" s="72">
        <v>1.0280645464</v>
      </c>
      <c r="P6" s="73">
        <v>2.1356795000000003E-3</v>
      </c>
    </row>
    <row r="7" spans="1:16" ht="20.25" customHeight="1" thickBot="1" x14ac:dyDescent="0.35">
      <c r="A7" s="17"/>
      <c r="B7" s="60" t="s">
        <v>64</v>
      </c>
      <c r="D7" s="61"/>
      <c r="E7" s="61"/>
      <c r="F7" s="60"/>
      <c r="G7" s="60"/>
      <c r="H7" s="58"/>
      <c r="I7" s="59">
        <v>200000</v>
      </c>
      <c r="J7" s="55"/>
      <c r="K7" s="38" t="s">
        <v>28</v>
      </c>
      <c r="L7" s="39">
        <v>621</v>
      </c>
      <c r="M7" s="38" t="s">
        <v>26</v>
      </c>
      <c r="N7" s="39">
        <v>2917</v>
      </c>
      <c r="O7" s="80">
        <v>1.0468825501999999</v>
      </c>
      <c r="P7" s="81">
        <v>2.2776496269999997E-3</v>
      </c>
    </row>
    <row r="8" spans="1:16" ht="15.75" x14ac:dyDescent="0.25">
      <c r="A8" s="17"/>
      <c r="E8" s="23"/>
      <c r="F8" s="23"/>
      <c r="G8" s="23"/>
      <c r="I8" s="20"/>
      <c r="J8" s="20"/>
      <c r="K8" s="38" t="s">
        <v>29</v>
      </c>
      <c r="L8" s="39">
        <v>623</v>
      </c>
      <c r="M8" s="38" t="s">
        <v>30</v>
      </c>
      <c r="N8" s="39">
        <v>3031</v>
      </c>
      <c r="O8" s="76">
        <v>0.80201397819999998</v>
      </c>
      <c r="P8" s="79">
        <v>2.1356795000000003E-3</v>
      </c>
    </row>
    <row r="9" spans="1:16" ht="16.5" thickBot="1" x14ac:dyDescent="0.3">
      <c r="A9" s="19" t="s">
        <v>18</v>
      </c>
      <c r="K9" s="38" t="s">
        <v>29</v>
      </c>
      <c r="L9" s="39">
        <v>625</v>
      </c>
      <c r="M9" s="38" t="s">
        <v>30</v>
      </c>
      <c r="N9" s="39">
        <v>3051</v>
      </c>
      <c r="O9" s="77">
        <v>0.8755175233089999</v>
      </c>
      <c r="P9" s="78">
        <v>1.6093540000000001E-3</v>
      </c>
    </row>
    <row r="10" spans="1:16" ht="15.75" x14ac:dyDescent="0.25">
      <c r="A10" s="17"/>
      <c r="B10" s="18" t="s">
        <v>11</v>
      </c>
      <c r="K10" s="38" t="s">
        <v>31</v>
      </c>
      <c r="L10" s="39">
        <v>623</v>
      </c>
      <c r="M10" s="38" t="s">
        <v>30</v>
      </c>
      <c r="N10" s="39">
        <v>3331</v>
      </c>
      <c r="O10" s="82">
        <v>1.1537490017000001</v>
      </c>
      <c r="P10" s="85">
        <v>2.1356795000000003E-3</v>
      </c>
    </row>
    <row r="11" spans="1:16" ht="16.5" thickBot="1" x14ac:dyDescent="0.3">
      <c r="A11" s="17"/>
      <c r="B11" s="18" t="s">
        <v>12</v>
      </c>
      <c r="F11" s="18" t="s">
        <v>10</v>
      </c>
      <c r="G11" s="21">
        <f>IF(I7&gt;414000,0,IF(I7&gt;76000,30400,I7*0.4))</f>
        <v>30400</v>
      </c>
      <c r="K11" s="38" t="s">
        <v>31</v>
      </c>
      <c r="L11" s="39">
        <v>623</v>
      </c>
      <c r="M11" s="38" t="s">
        <v>26</v>
      </c>
      <c r="N11" s="39">
        <v>3337</v>
      </c>
      <c r="O11" s="83">
        <v>1.1434815942999998</v>
      </c>
      <c r="P11" s="84">
        <v>2.1356795000000003E-3</v>
      </c>
    </row>
    <row r="12" spans="1:16" ht="15.75" x14ac:dyDescent="0.25">
      <c r="A12" s="17"/>
      <c r="B12" s="18" t="s">
        <v>13</v>
      </c>
      <c r="F12" s="18" t="s">
        <v>10</v>
      </c>
      <c r="G12" s="22">
        <f>IF(+OR(I7&gt;414000,I7&lt;76000),0,(I7-76000)*0.09)</f>
        <v>11160</v>
      </c>
      <c r="K12" s="38" t="s">
        <v>32</v>
      </c>
      <c r="L12" s="39">
        <v>624</v>
      </c>
      <c r="M12" s="38"/>
      <c r="N12" s="39">
        <v>3740</v>
      </c>
      <c r="O12" s="82">
        <v>1.2513511521</v>
      </c>
      <c r="P12" s="85">
        <v>1.8282063000000001E-3</v>
      </c>
    </row>
    <row r="13" spans="1:16" ht="16.5" thickBot="1" x14ac:dyDescent="0.3">
      <c r="A13" s="17"/>
      <c r="B13" s="18"/>
      <c r="G13" s="21">
        <f>G11-G12</f>
        <v>19240</v>
      </c>
      <c r="K13" s="38" t="s">
        <v>32</v>
      </c>
      <c r="L13" s="39">
        <v>624</v>
      </c>
      <c r="M13" s="38" t="s">
        <v>33</v>
      </c>
      <c r="N13" s="39">
        <v>3746</v>
      </c>
      <c r="O13" s="83">
        <v>1.2780253293000001</v>
      </c>
      <c r="P13" s="84">
        <v>1.8282063000000001E-3</v>
      </c>
    </row>
    <row r="14" spans="1:16" ht="15.75" x14ac:dyDescent="0.25">
      <c r="A14" s="17"/>
      <c r="B14" s="18"/>
      <c r="D14" s="18" t="s">
        <v>15</v>
      </c>
      <c r="F14" s="25">
        <f>ROUND(G13/100,0)</f>
        <v>192</v>
      </c>
      <c r="G14" s="21"/>
      <c r="H14" s="28" t="s">
        <v>16</v>
      </c>
      <c r="I14" s="20">
        <f>ROUND(F14*100,0)</f>
        <v>19200</v>
      </c>
      <c r="J14" s="20"/>
      <c r="K14" s="38" t="s">
        <v>34</v>
      </c>
      <c r="L14" s="39">
        <v>623</v>
      </c>
      <c r="M14" s="38" t="s">
        <v>30</v>
      </c>
      <c r="N14" s="39">
        <v>4731</v>
      </c>
      <c r="O14" s="87">
        <v>1.0836004805000001</v>
      </c>
      <c r="P14" s="91">
        <v>2.1356795000000003E-3</v>
      </c>
    </row>
    <row r="15" spans="1:16" ht="15.75" x14ac:dyDescent="0.25">
      <c r="A15" s="17"/>
      <c r="B15" s="18"/>
      <c r="D15" s="18"/>
      <c r="F15" s="25"/>
      <c r="G15" s="21"/>
      <c r="H15" s="28"/>
      <c r="I15" s="20"/>
      <c r="J15" s="20"/>
      <c r="K15" s="38" t="s">
        <v>34</v>
      </c>
      <c r="L15" s="39">
        <v>623</v>
      </c>
      <c r="M15" s="38" t="s">
        <v>35</v>
      </c>
      <c r="N15" s="39">
        <v>4732</v>
      </c>
      <c r="O15" s="86">
        <v>1.0709942095</v>
      </c>
      <c r="P15" s="88">
        <v>2.1356795000000003E-3</v>
      </c>
    </row>
    <row r="16" spans="1:16" ht="16.5" thickBot="1" x14ac:dyDescent="0.3">
      <c r="A16" s="17"/>
      <c r="B16" s="18"/>
      <c r="D16" s="18"/>
      <c r="F16" s="25"/>
      <c r="G16" s="21"/>
      <c r="H16" s="28"/>
      <c r="I16" s="20"/>
      <c r="J16" s="20"/>
      <c r="K16" s="38" t="s">
        <v>34</v>
      </c>
      <c r="L16" s="39">
        <v>623</v>
      </c>
      <c r="M16" s="38" t="s">
        <v>26</v>
      </c>
      <c r="N16" s="39">
        <v>4737</v>
      </c>
      <c r="O16" s="89">
        <v>1.0733330730999999</v>
      </c>
      <c r="P16" s="90">
        <v>2.1356795000000003E-3</v>
      </c>
    </row>
    <row r="17" spans="1:16" ht="15.75" x14ac:dyDescent="0.25">
      <c r="A17" s="19" t="s">
        <v>19</v>
      </c>
      <c r="K17" s="38" t="s">
        <v>36</v>
      </c>
      <c r="L17" s="39">
        <v>623</v>
      </c>
      <c r="M17" s="38" t="s">
        <v>33</v>
      </c>
      <c r="N17" s="39">
        <v>5336</v>
      </c>
      <c r="O17" s="87">
        <v>1.0565703385</v>
      </c>
      <c r="P17" s="91">
        <v>2.1356795000000003E-3</v>
      </c>
    </row>
    <row r="18" spans="1:16" ht="16.5" thickBot="1" x14ac:dyDescent="0.3">
      <c r="A18" s="17"/>
      <c r="B18" s="18"/>
      <c r="C18" s="18" t="s">
        <v>20</v>
      </c>
      <c r="G18" s="21"/>
      <c r="K18" s="38" t="s">
        <v>36</v>
      </c>
      <c r="L18" s="39">
        <v>624</v>
      </c>
      <c r="M18" s="38" t="s">
        <v>33</v>
      </c>
      <c r="N18" s="39">
        <v>5346</v>
      </c>
      <c r="O18" s="89">
        <v>1.1252195779</v>
      </c>
      <c r="P18" s="90">
        <v>1.8282063000000001E-3</v>
      </c>
    </row>
    <row r="19" spans="1:16" ht="15.75" x14ac:dyDescent="0.25">
      <c r="A19" s="17"/>
      <c r="B19" s="18"/>
      <c r="E19" s="24" t="s">
        <v>14</v>
      </c>
      <c r="F19" s="23"/>
      <c r="G19" s="23"/>
      <c r="I19" s="20">
        <f>I7-I14</f>
        <v>180800</v>
      </c>
      <c r="J19" s="20"/>
      <c r="K19" s="38" t="s">
        <v>37</v>
      </c>
      <c r="L19" s="39">
        <v>622</v>
      </c>
      <c r="M19" s="38" t="s">
        <v>38</v>
      </c>
      <c r="N19" s="39">
        <v>5725</v>
      </c>
      <c r="O19" s="93">
        <v>1.2501120356000002</v>
      </c>
      <c r="P19" s="97">
        <v>1.5047939999999998E-3</v>
      </c>
    </row>
    <row r="20" spans="1:16" ht="15.75" x14ac:dyDescent="0.25">
      <c r="A20" s="17"/>
      <c r="K20" s="38" t="s">
        <v>37</v>
      </c>
      <c r="L20" s="39">
        <v>622</v>
      </c>
      <c r="M20" s="38" t="s">
        <v>33</v>
      </c>
      <c r="N20" s="39">
        <v>5726</v>
      </c>
      <c r="O20" s="92">
        <v>1.2501120356000002</v>
      </c>
      <c r="P20" s="94">
        <v>1.5047939999999998E-3</v>
      </c>
    </row>
    <row r="21" spans="1:16" ht="15.75" x14ac:dyDescent="0.25">
      <c r="A21" s="19" t="s">
        <v>21</v>
      </c>
      <c r="K21" s="38" t="s">
        <v>37</v>
      </c>
      <c r="L21" s="39">
        <v>622</v>
      </c>
      <c r="M21" s="38" t="s">
        <v>39</v>
      </c>
      <c r="N21" s="39">
        <v>5729</v>
      </c>
      <c r="O21" s="92">
        <v>1.2522880300000001</v>
      </c>
      <c r="P21" s="94">
        <v>1.5047939999999998E-3</v>
      </c>
    </row>
    <row r="22" spans="1:16" ht="15.75" x14ac:dyDescent="0.25">
      <c r="A22" s="17"/>
      <c r="K22" s="38" t="s">
        <v>37</v>
      </c>
      <c r="L22" s="39">
        <v>623</v>
      </c>
      <c r="M22" s="38"/>
      <c r="N22" s="39">
        <v>5730</v>
      </c>
      <c r="O22" s="92">
        <v>1.1805191312999999</v>
      </c>
      <c r="P22" s="94">
        <v>2.1356795000000003E-3</v>
      </c>
    </row>
    <row r="23" spans="1:16" ht="15.75" x14ac:dyDescent="0.25">
      <c r="A23" s="17"/>
      <c r="B23" s="3" t="s">
        <v>3</v>
      </c>
      <c r="I23" s="5">
        <f>IF(I19&lt;500001,I19*0.01,5000)</f>
        <v>1808</v>
      </c>
      <c r="J23" s="5"/>
      <c r="K23" s="38" t="s">
        <v>37</v>
      </c>
      <c r="L23" s="39">
        <v>623</v>
      </c>
      <c r="M23" s="38" t="s">
        <v>30</v>
      </c>
      <c r="N23" s="39">
        <v>5731</v>
      </c>
      <c r="O23" s="92">
        <v>1.207493524</v>
      </c>
      <c r="P23" s="94">
        <v>2.1356795000000003E-3</v>
      </c>
    </row>
    <row r="24" spans="1:16" ht="15.75" x14ac:dyDescent="0.25">
      <c r="A24" s="17"/>
      <c r="B24" s="3" t="s">
        <v>4</v>
      </c>
      <c r="I24" s="6">
        <f>IF(I19&gt;500000,(I19-500000)*1.25%,0)</f>
        <v>0</v>
      </c>
      <c r="J24" s="6"/>
      <c r="K24" s="38" t="s">
        <v>37</v>
      </c>
      <c r="L24" s="39">
        <v>623</v>
      </c>
      <c r="M24" s="38" t="s">
        <v>33</v>
      </c>
      <c r="N24" s="39">
        <v>5736</v>
      </c>
      <c r="O24" s="92">
        <v>1.2071933085</v>
      </c>
      <c r="P24" s="94">
        <v>2.1356795000000003E-3</v>
      </c>
    </row>
    <row r="25" spans="1:16" ht="16.5" thickBot="1" x14ac:dyDescent="0.3">
      <c r="A25" s="17"/>
      <c r="I25" s="7"/>
      <c r="J25" s="44"/>
      <c r="K25" s="38" t="s">
        <v>37</v>
      </c>
      <c r="L25" s="39">
        <v>624</v>
      </c>
      <c r="M25" s="38" t="s">
        <v>33</v>
      </c>
      <c r="N25" s="39">
        <v>5746</v>
      </c>
      <c r="O25" s="95">
        <v>1.2758425479</v>
      </c>
      <c r="P25" s="96">
        <v>1.8282063000000001E-3</v>
      </c>
    </row>
    <row r="26" spans="1:16" ht="16.5" thickBot="1" x14ac:dyDescent="0.3">
      <c r="A26" s="17"/>
      <c r="D26" s="3" t="s">
        <v>8</v>
      </c>
      <c r="I26" s="5">
        <f>SUM(I23:I24)</f>
        <v>1808</v>
      </c>
      <c r="J26" s="5"/>
      <c r="K26" s="38" t="s">
        <v>40</v>
      </c>
      <c r="L26" s="39">
        <v>621</v>
      </c>
      <c r="M26" s="38" t="s">
        <v>26</v>
      </c>
      <c r="N26" s="39">
        <v>5917</v>
      </c>
      <c r="O26" s="99">
        <v>1.0586397342</v>
      </c>
      <c r="P26" s="103">
        <v>2.5216854269999997E-3</v>
      </c>
    </row>
    <row r="27" spans="1:16" ht="16.5" thickTop="1" x14ac:dyDescent="0.25">
      <c r="A27" s="17"/>
      <c r="I27" s="8"/>
      <c r="J27" s="44"/>
      <c r="K27" s="38" t="s">
        <v>41</v>
      </c>
      <c r="L27" s="39">
        <v>621</v>
      </c>
      <c r="M27" s="38" t="s">
        <v>42</v>
      </c>
      <c r="N27" s="39">
        <v>6308</v>
      </c>
      <c r="O27" s="98">
        <v>1.1180336189</v>
      </c>
      <c r="P27" s="100">
        <v>2.2776496269999997E-3</v>
      </c>
    </row>
    <row r="28" spans="1:16" ht="15.75" x14ac:dyDescent="0.25">
      <c r="A28" s="17"/>
      <c r="K28" s="38" t="s">
        <v>41</v>
      </c>
      <c r="L28" s="39">
        <v>621</v>
      </c>
      <c r="M28" s="38" t="s">
        <v>26</v>
      </c>
      <c r="N28" s="39">
        <v>6317</v>
      </c>
      <c r="O28" s="98">
        <v>1.077615548</v>
      </c>
      <c r="P28" s="100">
        <v>2.2776496269999997E-3</v>
      </c>
    </row>
    <row r="29" spans="1:16" ht="15.75" x14ac:dyDescent="0.25">
      <c r="A29" s="19" t="s">
        <v>22</v>
      </c>
      <c r="K29" s="38" t="s">
        <v>41</v>
      </c>
      <c r="L29" s="39">
        <v>621</v>
      </c>
      <c r="M29" s="38" t="s">
        <v>43</v>
      </c>
      <c r="N29" s="39">
        <v>6318</v>
      </c>
      <c r="O29" s="98">
        <v>1.1051202549999999</v>
      </c>
      <c r="P29" s="100">
        <v>2.2776496269999997E-3</v>
      </c>
    </row>
    <row r="30" spans="1:16" ht="16.5" thickBot="1" x14ac:dyDescent="0.3">
      <c r="A30" s="17"/>
      <c r="D30" s="29" t="s">
        <v>17</v>
      </c>
      <c r="F30" s="30" t="s">
        <v>23</v>
      </c>
      <c r="G30" s="29"/>
      <c r="K30" s="38" t="s">
        <v>41</v>
      </c>
      <c r="L30" s="39">
        <v>282</v>
      </c>
      <c r="M30" s="38" t="s">
        <v>26</v>
      </c>
      <c r="N30" s="39">
        <v>6387</v>
      </c>
      <c r="O30" s="101">
        <v>1.1800355491999999</v>
      </c>
      <c r="P30" s="102">
        <v>2.0511000000000001E-3</v>
      </c>
    </row>
    <row r="31" spans="1:16" ht="16.5" thickBot="1" x14ac:dyDescent="0.3">
      <c r="A31" s="17"/>
      <c r="B31" s="3" t="s">
        <v>5</v>
      </c>
      <c r="D31" s="31">
        <f>O40</f>
        <v>1.3716341095089999</v>
      </c>
      <c r="E31" s="3" t="s">
        <v>9</v>
      </c>
      <c r="G31" s="66">
        <f>I26</f>
        <v>1808</v>
      </c>
      <c r="H31" s="12" t="s">
        <v>10</v>
      </c>
      <c r="I31" s="13">
        <f>ROUND(G31*D31,2)</f>
        <v>2479.91</v>
      </c>
      <c r="J31" s="13"/>
      <c r="K31" s="38" t="s">
        <v>44</v>
      </c>
      <c r="L31" s="39">
        <v>621</v>
      </c>
      <c r="M31" s="38"/>
      <c r="N31" s="39">
        <v>6710</v>
      </c>
      <c r="O31" s="104">
        <v>0.81868331989999998</v>
      </c>
      <c r="P31" s="107">
        <v>2.2776496269999997E-3</v>
      </c>
    </row>
    <row r="32" spans="1:16" ht="16.5" thickBot="1" x14ac:dyDescent="0.3">
      <c r="A32" s="17"/>
      <c r="D32" s="11"/>
      <c r="G32" s="5"/>
      <c r="H32" s="12"/>
      <c r="I32" s="13"/>
      <c r="J32" s="13"/>
      <c r="K32" s="38" t="s">
        <v>44</v>
      </c>
      <c r="L32" s="39">
        <v>624</v>
      </c>
      <c r="M32" s="38"/>
      <c r="N32" s="39">
        <v>6740</v>
      </c>
      <c r="O32" s="105">
        <v>0.95899657989999998</v>
      </c>
      <c r="P32" s="106">
        <v>1.8282063000000001E-3</v>
      </c>
    </row>
    <row r="33" spans="1:16" ht="15.75" x14ac:dyDescent="0.25">
      <c r="A33" s="17"/>
      <c r="I33" s="13"/>
      <c r="J33" s="13"/>
      <c r="K33" s="38" t="s">
        <v>45</v>
      </c>
      <c r="L33" s="39">
        <v>622</v>
      </c>
      <c r="M33" s="38" t="s">
        <v>33</v>
      </c>
      <c r="N33" s="39">
        <v>6926</v>
      </c>
      <c r="O33" s="104">
        <v>1.2673395597000001</v>
      </c>
      <c r="P33" s="107">
        <v>1.5047939999999998E-3</v>
      </c>
    </row>
    <row r="34" spans="1:16" ht="16.5" thickBot="1" x14ac:dyDescent="0.3">
      <c r="A34" s="9" t="s">
        <v>0</v>
      </c>
      <c r="F34" s="30" t="s">
        <v>69</v>
      </c>
      <c r="I34" s="13"/>
      <c r="J34" s="13"/>
      <c r="K34" s="38" t="s">
        <v>45</v>
      </c>
      <c r="L34" s="39">
        <v>622</v>
      </c>
      <c r="M34" s="38" t="s">
        <v>39</v>
      </c>
      <c r="N34" s="39">
        <v>6929</v>
      </c>
      <c r="O34" s="105">
        <v>1.2695155541000001</v>
      </c>
      <c r="P34" s="106">
        <v>1.5047939999999998E-3</v>
      </c>
    </row>
    <row r="35" spans="1:16" ht="16.5" thickBot="1" x14ac:dyDescent="0.3">
      <c r="A35" s="17"/>
      <c r="D35" s="29" t="s">
        <v>17</v>
      </c>
      <c r="F35" s="30" t="s">
        <v>68</v>
      </c>
      <c r="G35" s="15"/>
      <c r="H35" s="10"/>
      <c r="I35" s="13"/>
      <c r="J35" s="13"/>
      <c r="K35" s="38" t="s">
        <v>46</v>
      </c>
      <c r="L35" s="39">
        <v>621</v>
      </c>
      <c r="M35" s="38" t="s">
        <v>26</v>
      </c>
      <c r="N35" s="39">
        <v>7917</v>
      </c>
      <c r="O35" s="108">
        <v>1.0870162991000001</v>
      </c>
      <c r="P35" s="111">
        <v>2.2776496269999997E-3</v>
      </c>
    </row>
    <row r="36" spans="1:16" ht="16.5" thickBot="1" x14ac:dyDescent="0.3">
      <c r="A36" s="17"/>
      <c r="B36" s="3" t="s">
        <v>6</v>
      </c>
      <c r="D36" s="32">
        <f>P40</f>
        <v>1.6093540000000001E-3</v>
      </c>
      <c r="E36" s="3" t="s">
        <v>9</v>
      </c>
      <c r="G36" s="5">
        <f>I7</f>
        <v>200000</v>
      </c>
      <c r="H36" s="12" t="s">
        <v>10</v>
      </c>
      <c r="I36" s="13">
        <f>ROUND(G36*D36,2)</f>
        <v>321.87</v>
      </c>
      <c r="J36" s="13"/>
      <c r="K36" s="38" t="s">
        <v>46</v>
      </c>
      <c r="L36" s="39">
        <v>623</v>
      </c>
      <c r="M36" s="38" t="s">
        <v>33</v>
      </c>
      <c r="N36" s="39">
        <v>7936</v>
      </c>
      <c r="O36" s="136">
        <v>1.1686475115999999</v>
      </c>
      <c r="P36" s="137">
        <v>2.1356795000000003E-3</v>
      </c>
    </row>
    <row r="37" spans="1:16" ht="15.75" x14ac:dyDescent="0.25">
      <c r="A37" s="9"/>
      <c r="I37" s="13"/>
      <c r="J37" s="13"/>
      <c r="K37" s="38" t="s">
        <v>46</v>
      </c>
      <c r="L37" s="39">
        <v>623</v>
      </c>
      <c r="M37" s="38" t="s">
        <v>30</v>
      </c>
      <c r="N37" s="39">
        <v>7931</v>
      </c>
      <c r="O37" s="108">
        <v>1.1689477270999999</v>
      </c>
      <c r="P37" s="111">
        <v>2.1356795000000003E-3</v>
      </c>
    </row>
    <row r="38" spans="1:16" ht="16.5" thickBot="1" x14ac:dyDescent="0.3">
      <c r="A38" s="17"/>
      <c r="I38" s="13"/>
      <c r="J38" s="13"/>
      <c r="K38" s="38" t="s">
        <v>46</v>
      </c>
      <c r="L38" s="39">
        <v>623</v>
      </c>
      <c r="M38" s="38" t="s">
        <v>26</v>
      </c>
      <c r="N38" s="39">
        <v>7937</v>
      </c>
      <c r="O38" s="109">
        <v>1.1586803196999997</v>
      </c>
      <c r="P38" s="110">
        <v>2.1356795000000003E-3</v>
      </c>
    </row>
    <row r="39" spans="1:16" ht="16.5" thickBot="1" x14ac:dyDescent="0.3">
      <c r="A39" s="4" t="s">
        <v>1</v>
      </c>
      <c r="K39" s="38" t="s">
        <v>47</v>
      </c>
      <c r="L39" s="39">
        <v>282</v>
      </c>
      <c r="M39" s="38" t="s">
        <v>26</v>
      </c>
      <c r="N39" s="39">
        <v>8187</v>
      </c>
      <c r="O39" s="147">
        <v>1.4546725513999998</v>
      </c>
      <c r="P39" s="148">
        <v>2.0511000000000001E-3</v>
      </c>
    </row>
    <row r="40" spans="1:16" ht="15.75" x14ac:dyDescent="0.25">
      <c r="A40" s="17"/>
      <c r="K40" s="40" t="s">
        <v>48</v>
      </c>
      <c r="L40" s="41">
        <v>625</v>
      </c>
      <c r="M40" s="75" t="s">
        <v>30</v>
      </c>
      <c r="N40" s="144">
        <v>151</v>
      </c>
      <c r="O40" s="145">
        <v>1.3716341095089999</v>
      </c>
      <c r="P40" s="146">
        <v>1.6093540000000001E-3</v>
      </c>
    </row>
    <row r="41" spans="1:16" ht="15.75" x14ac:dyDescent="0.25">
      <c r="A41" s="17"/>
      <c r="B41" s="3" t="s">
        <v>7</v>
      </c>
      <c r="I41" s="13">
        <f>I31</f>
        <v>2479.91</v>
      </c>
      <c r="J41" s="13"/>
      <c r="K41" s="38" t="s">
        <v>48</v>
      </c>
      <c r="L41" s="39">
        <v>625</v>
      </c>
      <c r="M41" s="38" t="s">
        <v>35</v>
      </c>
      <c r="N41" s="39">
        <v>152</v>
      </c>
      <c r="O41" s="112">
        <v>1.359027938209</v>
      </c>
      <c r="P41" s="113">
        <v>1.6093540000000001E-3</v>
      </c>
    </row>
    <row r="42" spans="1:16" ht="15.75" x14ac:dyDescent="0.25">
      <c r="A42" s="3" t="s">
        <v>2</v>
      </c>
      <c r="B42" s="3" t="s">
        <v>6</v>
      </c>
      <c r="I42" s="13">
        <f>I36</f>
        <v>321.87</v>
      </c>
      <c r="J42" s="13"/>
      <c r="K42" s="38" t="s">
        <v>48</v>
      </c>
      <c r="L42" s="39">
        <v>625</v>
      </c>
      <c r="M42" s="38" t="s">
        <v>49</v>
      </c>
      <c r="N42" s="39">
        <v>154</v>
      </c>
      <c r="O42" s="112">
        <v>1.344659692809</v>
      </c>
      <c r="P42" s="113">
        <v>1.6093540000000001E-3</v>
      </c>
    </row>
    <row r="43" spans="1:16" ht="16.5" thickBot="1" x14ac:dyDescent="0.3">
      <c r="A43" s="17"/>
      <c r="I43" s="14"/>
      <c r="J43" s="45"/>
      <c r="K43" s="38" t="s">
        <v>48</v>
      </c>
      <c r="L43" s="39">
        <v>625</v>
      </c>
      <c r="M43" s="38" t="s">
        <v>38</v>
      </c>
      <c r="N43" s="39">
        <v>155</v>
      </c>
      <c r="O43" s="112">
        <v>1.3709301294089999</v>
      </c>
      <c r="P43" s="113">
        <v>1.6093540000000001E-3</v>
      </c>
    </row>
    <row r="44" spans="1:16" ht="16.5" thickBot="1" x14ac:dyDescent="0.3">
      <c r="A44" s="17"/>
      <c r="D44" s="51" t="s">
        <v>66</v>
      </c>
      <c r="E44" s="52"/>
      <c r="F44" s="52"/>
      <c r="G44" s="52"/>
      <c r="H44" s="49"/>
      <c r="I44" s="53">
        <f>SUM(I41:I42)</f>
        <v>2801.7799999999997</v>
      </c>
      <c r="J44" s="16"/>
      <c r="K44" s="38" t="s">
        <v>48</v>
      </c>
      <c r="L44" s="39">
        <v>625</v>
      </c>
      <c r="M44" s="38" t="s">
        <v>33</v>
      </c>
      <c r="N44" s="39">
        <v>156</v>
      </c>
      <c r="O44" s="112">
        <v>1.371364653109</v>
      </c>
      <c r="P44" s="113">
        <v>1.6093540000000001E-3</v>
      </c>
    </row>
    <row r="45" spans="1:16" ht="16.5" thickBot="1" x14ac:dyDescent="0.3">
      <c r="A45" s="17"/>
      <c r="B45" s="3"/>
      <c r="C45" s="17"/>
      <c r="D45" s="62"/>
      <c r="E45" s="62"/>
      <c r="F45" s="62"/>
      <c r="G45" s="62"/>
      <c r="H45" s="63"/>
      <c r="I45" s="64"/>
      <c r="J45" s="44"/>
      <c r="K45" s="38" t="s">
        <v>50</v>
      </c>
      <c r="L45" s="39">
        <v>999</v>
      </c>
      <c r="M45" s="38" t="s">
        <v>49</v>
      </c>
      <c r="N45" s="39">
        <v>194</v>
      </c>
      <c r="O45" s="114">
        <v>0.51155847330000004</v>
      </c>
      <c r="P45" s="115" t="s">
        <v>51</v>
      </c>
    </row>
    <row r="46" spans="1:16" ht="16.5" thickBot="1" x14ac:dyDescent="0.3">
      <c r="D46" s="47" t="s">
        <v>65</v>
      </c>
      <c r="E46" s="48"/>
      <c r="F46" s="48"/>
      <c r="G46" s="48"/>
      <c r="H46" s="49"/>
      <c r="I46" s="50">
        <f>I44+ROUND(I14*0.01*D31,2)</f>
        <v>3065.1299999999997</v>
      </c>
      <c r="J46" s="46"/>
      <c r="K46" s="38" t="s">
        <v>52</v>
      </c>
      <c r="L46" s="39">
        <v>621</v>
      </c>
      <c r="M46" s="38" t="s">
        <v>33</v>
      </c>
      <c r="N46" s="39">
        <v>8316</v>
      </c>
      <c r="O46" s="117">
        <v>1.0385555092000001</v>
      </c>
      <c r="P46" s="121">
        <v>2.2776496269999997E-3</v>
      </c>
    </row>
    <row r="47" spans="1:16" ht="16.5" thickBot="1" x14ac:dyDescent="0.3">
      <c r="K47" s="38" t="s">
        <v>52</v>
      </c>
      <c r="L47" s="39">
        <v>621</v>
      </c>
      <c r="M47" s="38" t="s">
        <v>26</v>
      </c>
      <c r="N47" s="39">
        <v>8317</v>
      </c>
      <c r="O47" s="116">
        <v>1.0285883173000001</v>
      </c>
      <c r="P47" s="118">
        <v>2.2776496269999997E-3</v>
      </c>
    </row>
    <row r="48" spans="1:16" ht="16.5" thickBot="1" x14ac:dyDescent="0.3">
      <c r="D48" s="51" t="s">
        <v>70</v>
      </c>
      <c r="E48" s="48"/>
      <c r="F48" s="48"/>
      <c r="G48" s="48"/>
      <c r="H48" s="49"/>
      <c r="I48" s="50">
        <f>I46-I44</f>
        <v>263.34999999999991</v>
      </c>
      <c r="K48" s="38" t="s">
        <v>52</v>
      </c>
      <c r="L48" s="39">
        <v>623</v>
      </c>
      <c r="M48" s="38" t="s">
        <v>33</v>
      </c>
      <c r="N48" s="39">
        <v>8336</v>
      </c>
      <c r="O48" s="116">
        <v>1.1102195297999999</v>
      </c>
      <c r="P48" s="118">
        <v>2.1356795000000003E-3</v>
      </c>
    </row>
    <row r="49" spans="1:16" ht="15" customHeight="1" thickBot="1" x14ac:dyDescent="0.3">
      <c r="K49" s="38" t="s">
        <v>52</v>
      </c>
      <c r="L49" s="39">
        <v>623</v>
      </c>
      <c r="M49" s="38" t="s">
        <v>26</v>
      </c>
      <c r="N49" s="39">
        <v>8337</v>
      </c>
      <c r="O49" s="119">
        <v>1.1002523379</v>
      </c>
      <c r="P49" s="120">
        <v>2.1356795000000003E-3</v>
      </c>
    </row>
    <row r="50" spans="1:16" ht="16.5" thickBot="1" x14ac:dyDescent="0.3">
      <c r="D50" s="65" t="s">
        <v>67</v>
      </c>
      <c r="K50" s="38" t="s">
        <v>53</v>
      </c>
      <c r="L50" s="39">
        <v>621</v>
      </c>
      <c r="M50" s="38" t="s">
        <v>26</v>
      </c>
      <c r="N50" s="39">
        <v>8517</v>
      </c>
      <c r="O50" s="122">
        <v>1.0929325501999998</v>
      </c>
      <c r="P50" s="123">
        <v>2.2776496269999997E-3</v>
      </c>
    </row>
    <row r="51" spans="1:16" ht="15.75" x14ac:dyDescent="0.25">
      <c r="D51" s="67" t="s">
        <v>77</v>
      </c>
      <c r="K51" s="38" t="s">
        <v>54</v>
      </c>
      <c r="L51" s="39">
        <v>621</v>
      </c>
      <c r="M51" s="38"/>
      <c r="N51" s="39">
        <v>8910</v>
      </c>
      <c r="O51" s="125">
        <v>0.96197782799999998</v>
      </c>
      <c r="P51" s="129">
        <v>2.2776496269999997E-3</v>
      </c>
    </row>
    <row r="52" spans="1:16" ht="15.75" x14ac:dyDescent="0.25">
      <c r="K52" s="38" t="s">
        <v>54</v>
      </c>
      <c r="L52" s="39">
        <v>624</v>
      </c>
      <c r="M52" s="38"/>
      <c r="N52" s="39">
        <v>8940</v>
      </c>
      <c r="O52" s="124">
        <v>1.1022910880000001</v>
      </c>
      <c r="P52" s="126">
        <v>1.8282063000000001E-3</v>
      </c>
    </row>
    <row r="53" spans="1:16" ht="16.5" thickBot="1" x14ac:dyDescent="0.3">
      <c r="K53" s="38" t="s">
        <v>54</v>
      </c>
      <c r="L53" s="39">
        <v>624</v>
      </c>
      <c r="M53" s="38" t="s">
        <v>33</v>
      </c>
      <c r="N53" s="39">
        <v>8946</v>
      </c>
      <c r="O53" s="127">
        <v>1.1289652652000002</v>
      </c>
      <c r="P53" s="128">
        <v>1.8282063000000001E-3</v>
      </c>
    </row>
    <row r="54" spans="1:16" ht="15.75" x14ac:dyDescent="0.25">
      <c r="A54" s="157" t="s">
        <v>71</v>
      </c>
      <c r="B54" s="158"/>
      <c r="C54" s="158"/>
      <c r="D54" s="158"/>
      <c r="E54" s="158"/>
      <c r="F54" s="158"/>
      <c r="G54" s="158"/>
      <c r="H54" s="158"/>
      <c r="I54" s="159"/>
      <c r="K54" s="38" t="s">
        <v>55</v>
      </c>
      <c r="L54" s="39">
        <v>622</v>
      </c>
      <c r="M54" s="38" t="s">
        <v>39</v>
      </c>
      <c r="N54" s="39">
        <v>9329</v>
      </c>
      <c r="O54" s="131">
        <v>1.0873469879594231</v>
      </c>
      <c r="P54" s="135">
        <v>1.5047939999999998E-3</v>
      </c>
    </row>
    <row r="55" spans="1:16" ht="15" customHeight="1" x14ac:dyDescent="0.25">
      <c r="A55" s="160" t="s">
        <v>72</v>
      </c>
      <c r="B55" s="161"/>
      <c r="C55" s="161"/>
      <c r="D55" s="161"/>
      <c r="E55" s="161"/>
      <c r="F55" s="161"/>
      <c r="G55" s="161"/>
      <c r="H55" s="161"/>
      <c r="I55" s="162"/>
      <c r="K55" s="38" t="s">
        <v>55</v>
      </c>
      <c r="L55" s="39">
        <v>624</v>
      </c>
      <c r="M55" s="38"/>
      <c r="N55" s="39">
        <v>9340</v>
      </c>
      <c r="O55" s="130">
        <v>1.0842273286594228</v>
      </c>
      <c r="P55" s="132">
        <v>1.8282063000000001E-3</v>
      </c>
    </row>
    <row r="56" spans="1:16" ht="15.75" x14ac:dyDescent="0.25">
      <c r="A56" s="160" t="s">
        <v>73</v>
      </c>
      <c r="B56" s="161"/>
      <c r="C56" s="161"/>
      <c r="D56" s="161"/>
      <c r="E56" s="161"/>
      <c r="F56" s="161"/>
      <c r="G56" s="161"/>
      <c r="H56" s="161"/>
      <c r="I56" s="162"/>
      <c r="K56" s="38" t="s">
        <v>55</v>
      </c>
      <c r="L56" s="39">
        <v>624</v>
      </c>
      <c r="M56" s="38" t="s">
        <v>33</v>
      </c>
      <c r="N56" s="39">
        <v>9346</v>
      </c>
      <c r="O56" s="130">
        <v>1.1109015058594229</v>
      </c>
      <c r="P56" s="132">
        <v>1.8282063000000001E-3</v>
      </c>
    </row>
    <row r="57" spans="1:16" ht="16.5" thickBot="1" x14ac:dyDescent="0.3">
      <c r="A57" s="149" t="s">
        <v>75</v>
      </c>
      <c r="B57" s="150"/>
      <c r="C57" s="150"/>
      <c r="D57" s="150"/>
      <c r="E57" s="150"/>
      <c r="F57" s="150"/>
      <c r="G57" s="150"/>
      <c r="H57" s="150"/>
      <c r="I57" s="151"/>
      <c r="K57" s="38" t="s">
        <v>55</v>
      </c>
      <c r="L57" s="39">
        <v>624</v>
      </c>
      <c r="M57" s="38" t="s">
        <v>26</v>
      </c>
      <c r="N57" s="39">
        <v>9347</v>
      </c>
      <c r="O57" s="130">
        <v>1.1009343139594228</v>
      </c>
      <c r="P57" s="132">
        <v>1.8282063000000001E-3</v>
      </c>
    </row>
    <row r="58" spans="1:16" ht="16.5" thickBot="1" x14ac:dyDescent="0.3">
      <c r="K58" s="38" t="s">
        <v>55</v>
      </c>
      <c r="L58" s="39">
        <v>624</v>
      </c>
      <c r="M58" s="38" t="s">
        <v>39</v>
      </c>
      <c r="N58" s="39">
        <v>9349</v>
      </c>
      <c r="O58" s="133">
        <v>1.1130775002594229</v>
      </c>
      <c r="P58" s="134">
        <v>1.8282063000000001E-3</v>
      </c>
    </row>
    <row r="59" spans="1:16" ht="15.75" x14ac:dyDescent="0.25">
      <c r="K59" s="42" t="s">
        <v>58</v>
      </c>
      <c r="L59" s="68">
        <v>621</v>
      </c>
      <c r="M59" s="42" t="s">
        <v>26</v>
      </c>
      <c r="N59" s="68">
        <v>9717</v>
      </c>
      <c r="O59" s="139">
        <v>0.97865060170000007</v>
      </c>
      <c r="P59" s="140">
        <v>2.2776496269999997E-3</v>
      </c>
    </row>
    <row r="60" spans="1:16" ht="15.75" x14ac:dyDescent="0.25">
      <c r="K60" s="42" t="s">
        <v>58</v>
      </c>
      <c r="L60" s="68">
        <v>624</v>
      </c>
      <c r="M60" s="42"/>
      <c r="N60" s="68">
        <v>9740</v>
      </c>
      <c r="O60" s="136">
        <v>1.1022568764</v>
      </c>
      <c r="P60" s="142">
        <v>1.8282063000000001E-3</v>
      </c>
    </row>
    <row r="61" spans="1:16" ht="15.75" x14ac:dyDescent="0.25">
      <c r="K61" s="42" t="s">
        <v>58</v>
      </c>
      <c r="L61" s="68">
        <v>624</v>
      </c>
      <c r="M61" s="42" t="s">
        <v>33</v>
      </c>
      <c r="N61" s="68">
        <v>9746</v>
      </c>
      <c r="O61" s="141">
        <v>1.1289310536000001</v>
      </c>
      <c r="P61" s="137">
        <v>1.8282063000000001E-3</v>
      </c>
    </row>
    <row r="62" spans="1:16" ht="16.5" thickBot="1" x14ac:dyDescent="0.3">
      <c r="K62" s="42" t="s">
        <v>58</v>
      </c>
      <c r="L62" s="68">
        <v>624</v>
      </c>
      <c r="M62" s="42" t="s">
        <v>26</v>
      </c>
      <c r="N62" s="68">
        <v>9747</v>
      </c>
      <c r="O62" s="138">
        <v>1.1189638617</v>
      </c>
      <c r="P62" s="143">
        <v>1.8282063000000001E-3</v>
      </c>
    </row>
    <row r="66" spans="248:251" x14ac:dyDescent="0.2">
      <c r="IN66"/>
      <c r="IO66"/>
      <c r="IP66"/>
      <c r="IQ66"/>
    </row>
    <row r="67" spans="248:251" x14ac:dyDescent="0.2">
      <c r="IN67"/>
      <c r="IO67"/>
      <c r="IP67"/>
      <c r="IQ67"/>
    </row>
    <row r="68" spans="248:251" x14ac:dyDescent="0.2">
      <c r="IN68"/>
      <c r="IO68"/>
      <c r="IP68"/>
      <c r="IQ68"/>
    </row>
    <row r="69" spans="248:251" x14ac:dyDescent="0.2">
      <c r="IN69"/>
      <c r="IO69"/>
      <c r="IP69"/>
      <c r="IQ69"/>
    </row>
  </sheetData>
  <mergeCells count="8">
    <mergeCell ref="A57:I57"/>
    <mergeCell ref="A4:I4"/>
    <mergeCell ref="K1:P1"/>
    <mergeCell ref="A1:I1"/>
    <mergeCell ref="A54:I54"/>
    <mergeCell ref="A55:I55"/>
    <mergeCell ref="A56:I56"/>
    <mergeCell ref="C3:G3"/>
  </mergeCells>
  <phoneticPr fontId="0" type="noConversion"/>
  <printOptions horizontalCentered="1" verticalCentered="1"/>
  <pageMargins left="0" right="0" top="0" bottom="0" header="0" footer="0"/>
  <pageSetup scale="72" orientation="portrait" r:id="rId1"/>
  <headerFooter alignWithMargins="0"/>
  <colBreaks count="1" manualBreakCount="1">
    <brk id="9" max="6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HST-NONHST</vt:lpstr>
      <vt:lpstr>_1ST_PAUL</vt:lpstr>
      <vt:lpstr>'HST-NONHST'!Print_Area</vt:lpstr>
      <vt:lpstr>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Jeanne.Vogt</dc:creator>
  <cp:keywords/>
  <dc:description/>
  <cp:lastModifiedBy>Manning, Laura</cp:lastModifiedBy>
  <cp:lastPrinted>2015-03-05T19:52:47Z</cp:lastPrinted>
  <dcterms:created xsi:type="dcterms:W3CDTF">2003-10-29T19:43:33Z</dcterms:created>
  <dcterms:modified xsi:type="dcterms:W3CDTF">2023-05-03T03:23:08Z</dcterms:modified>
</cp:coreProperties>
</file>